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4"/>
  <workbookPr defaultThemeVersion="124226"/>
  <mc:AlternateContent xmlns:mc="http://schemas.openxmlformats.org/markup-compatibility/2006">
    <mc:Choice Requires="x15">
      <x15ac:absPath xmlns:x15ac="http://schemas.microsoft.com/office/spreadsheetml/2010/11/ac" url="/Users/ricardopizarro/Desktop/"/>
    </mc:Choice>
  </mc:AlternateContent>
  <xr:revisionPtr revIDLastSave="0" documentId="8_{46EE1865-F04A-1945-A2B0-C4314AE4B4D9}" xr6:coauthVersionLast="36" xr6:coauthVersionMax="36" xr10:uidLastSave="{00000000-0000-0000-0000-000000000000}"/>
  <bookViews>
    <workbookView xWindow="-1320" yWindow="1400" windowWidth="25200" windowHeight="13820" activeTab="1"/>
  </bookViews>
  <sheets>
    <sheet name="INSTRUCCIONES" sheetId="2" r:id="rId1"/>
    <sheet name="Calculo Alero" sheetId="1" r:id="rId2"/>
    <sheet name="Angulo Solar" sheetId="3" r:id="rId3"/>
  </sheets>
  <definedNames>
    <definedName name="Z_4D9D1B1F_2262_4990_B0E2_942015D7CE48_.wvu.Cols" localSheetId="1" hidden="1">'Calculo Alero'!$B:$B</definedName>
    <definedName name="Z_4D9D1B1F_2262_4990_B0E2_942015D7CE48_.wvu.Rows" localSheetId="1" hidden="1">'Calculo Alero'!$16:$21</definedName>
  </definedNames>
  <calcPr calcId="181029" fullCalcOnLoad="1" concurrentCalc="0"/>
  <customWorkbookViews>
    <customWorkbookView name="Diego vazquez-prada - Vista personalizada" guid="{4D9D1B1F-2262-4990-B0E2-942015D7CE48}" mergeInterval="0" personalView="1" maximized="1" xWindow="1" yWindow="1" windowWidth="1276" windowHeight="580" activeSheetId="1"/>
  </customWorkbookViews>
</workbook>
</file>

<file path=xl/calcChain.xml><?xml version="1.0" encoding="utf-8"?>
<calcChain xmlns="http://schemas.openxmlformats.org/spreadsheetml/2006/main">
  <c r="E9" i="1" l="1"/>
  <c r="E8" i="1"/>
  <c r="C1" i="3"/>
  <c r="B18" i="3"/>
  <c r="D10" i="1"/>
  <c r="G3" i="1"/>
  <c r="H3" i="1"/>
  <c r="H2" i="1"/>
  <c r="C18" i="3"/>
  <c r="A4" i="3"/>
  <c r="D4" i="3"/>
  <c r="A3" i="3"/>
  <c r="D3" i="3"/>
  <c r="A15" i="3"/>
  <c r="D15" i="3"/>
  <c r="A14" i="3"/>
  <c r="D14" i="3"/>
  <c r="A13" i="3"/>
  <c r="D13" i="3"/>
  <c r="A12" i="3"/>
  <c r="D12" i="3"/>
  <c r="A11" i="3"/>
  <c r="D11" i="3"/>
  <c r="A10" i="3"/>
  <c r="D10" i="3"/>
  <c r="A9" i="3"/>
  <c r="D9" i="3"/>
  <c r="A8" i="3"/>
  <c r="D8" i="3"/>
  <c r="A7" i="3"/>
  <c r="D7" i="3"/>
  <c r="A6" i="3"/>
  <c r="D6" i="3"/>
  <c r="A5" i="3"/>
  <c r="D5" i="3"/>
  <c r="E10" i="1"/>
  <c r="A18" i="3"/>
  <c r="D18" i="3"/>
  <c r="B11" i="1"/>
  <c r="D9" i="1"/>
  <c r="D8" i="1"/>
  <c r="E13" i="3"/>
  <c r="F13" i="3"/>
  <c r="E11" i="3"/>
  <c r="F11" i="3"/>
  <c r="E10" i="3"/>
  <c r="F10" i="3"/>
  <c r="E9" i="3"/>
  <c r="F9" i="3"/>
  <c r="E8" i="3"/>
  <c r="F8" i="3"/>
  <c r="E7" i="3"/>
  <c r="F7" i="3"/>
  <c r="E6" i="3"/>
  <c r="F6" i="3"/>
  <c r="E5" i="3"/>
  <c r="F5" i="3"/>
  <c r="E3" i="3"/>
  <c r="F3" i="3"/>
  <c r="B17" i="1"/>
  <c r="E12" i="3"/>
  <c r="F12" i="3"/>
  <c r="E4" i="3"/>
  <c r="F4" i="3"/>
  <c r="E15" i="3"/>
  <c r="F15" i="3"/>
  <c r="E14" i="3"/>
  <c r="F14" i="3"/>
  <c r="E18" i="3"/>
  <c r="F18" i="3"/>
  <c r="C9" i="1"/>
  <c r="B9" i="1"/>
  <c r="B18" i="1"/>
  <c r="C8" i="1"/>
  <c r="B8" i="1"/>
  <c r="C10" i="1"/>
  <c r="B10" i="1"/>
  <c r="B20" i="1"/>
  <c r="B19" i="1"/>
  <c r="H7" i="1"/>
  <c r="D17" i="1"/>
  <c r="H9" i="1"/>
  <c r="D19" i="1"/>
  <c r="H11" i="1"/>
  <c r="H22" i="1"/>
  <c r="D20" i="1"/>
  <c r="H12" i="1"/>
  <c r="H23" i="1"/>
  <c r="D18" i="1"/>
  <c r="H10" i="1"/>
  <c r="H8" i="1"/>
  <c r="H13" i="1"/>
  <c r="H15" i="1"/>
</calcChain>
</file>

<file path=xl/comments1.xml><?xml version="1.0" encoding="utf-8"?>
<comments xmlns="http://schemas.openxmlformats.org/spreadsheetml/2006/main">
  <authors>
    <author>Diego vazquez-prada</author>
  </authors>
  <commentList>
    <comment ref="H2" authorId="0" shapeId="0">
      <text>
        <r>
          <rPr>
            <sz val="8"/>
            <color rgb="FF000000"/>
            <rFont val="Tahoma"/>
            <family val="2"/>
          </rPr>
          <t>Permacultura Somontano: Entre las dos fechas el Sol no entrará por la ventana.</t>
        </r>
        <r>
          <rPr>
            <sz val="9"/>
            <color rgb="FF000000"/>
            <rFont val="Tahoma"/>
            <family val="2"/>
          </rPr>
          <t xml:space="preserve">
</t>
        </r>
      </text>
    </comment>
  </commentList>
</comments>
</file>

<file path=xl/sharedStrings.xml><?xml version="1.0" encoding="utf-8"?>
<sst xmlns="http://schemas.openxmlformats.org/spreadsheetml/2006/main" count="49" uniqueCount="45">
  <si>
    <t>Inclinación del tejado</t>
  </si>
  <si>
    <t>x1</t>
  </si>
  <si>
    <t>y</t>
  </si>
  <si>
    <t>x2</t>
  </si>
  <si>
    <t>x3</t>
  </si>
  <si>
    <t>x4</t>
  </si>
  <si>
    <t>Y</t>
  </si>
  <si>
    <t>GRADO</t>
  </si>
  <si>
    <t>RADIAN</t>
  </si>
  <si>
    <t>LONGITUD HORIZONTAL ALERO</t>
  </si>
  <si>
    <t>LONGITUD INCLINADA DEL ALERO</t>
  </si>
  <si>
    <t>X1</t>
  </si>
  <si>
    <t>X2</t>
  </si>
  <si>
    <t>X3</t>
  </si>
  <si>
    <t>X4</t>
  </si>
  <si>
    <t>ALTURAS</t>
  </si>
  <si>
    <t>ALTURA TOTAL</t>
  </si>
  <si>
    <t>Altura total del muro (metros)</t>
  </si>
  <si>
    <t>INSTRUCCIONES</t>
  </si>
  <si>
    <t>Los resultados aparecen en la casilla de la derecha en sombreado. Las longitudes aparecen en las mismas unidades en las que se introdujo la altura total del muro.</t>
  </si>
  <si>
    <t>Angulo sol de maxima sombra</t>
  </si>
  <si>
    <t>Angulo sol de minima sombra</t>
  </si>
  <si>
    <t>Latitud</t>
  </si>
  <si>
    <t>Declinación Solar (º)</t>
  </si>
  <si>
    <t>Angulo solar (º) para latitud al mediodía</t>
  </si>
  <si>
    <t>Fecha</t>
  </si>
  <si>
    <t>Equivalente en Fotoperiodo contrario</t>
  </si>
  <si>
    <t xml:space="preserve">Sólo rellenar los datos de las celdas con sombreado EN AMARILLO FUERTE El resto tienen las fórmulas vinculadas y se rellenan solas. </t>
  </si>
  <si>
    <t>Día a partir del cual no quieres que entre el sol</t>
  </si>
  <si>
    <t>Latitud (grados)</t>
  </si>
  <si>
    <t>Día a partir del cual no quieres que entre el sol por tu ventana</t>
  </si>
  <si>
    <t>Nº de día en el año</t>
  </si>
  <si>
    <t>X1+X2</t>
  </si>
  <si>
    <t>Nº Día del año</t>
  </si>
  <si>
    <t>Angulo sol de sombra media (del día a partir del cual no quieres que entre luz directa por la ventana)</t>
  </si>
  <si>
    <t xml:space="preserve">Para las casas de adobe o paja tener en cuenta también la dirección del viento para poner aleros en los costados donde incida más el viento y por tanto la lluvia. </t>
  </si>
  <si>
    <t xml:space="preserve">La tabla va a calcular la longitud del alero idenea para que la luz del mediodia de invierno entre directamente por toda la ventana, que la luz del mediodia de verano no incida sobre ninguna parte del muro; y que la luz intermedia que hayas escogido no entre directamente por la ventana.  </t>
  </si>
  <si>
    <t>Zona siempre en sombra</t>
  </si>
  <si>
    <t>Zona con luz directa desde invierno hasta día sol intermedio</t>
  </si>
  <si>
    <t>Zona con luz directa desde día sol intermedio hasta sol de verano</t>
  </si>
  <si>
    <t>Zona adecuada para poner una ventana (en casa de una sola planta)</t>
  </si>
  <si>
    <t>Angulo solar (º) &lt; 90º</t>
  </si>
  <si>
    <t>Hem. Norte</t>
  </si>
  <si>
    <t>Hem. Sur</t>
  </si>
  <si>
    <t xml:space="preserve">Rellenar sólo en la pestaña de Calculo Alero. Rellenar primero la latitud en la que te encuentras (Hemisferio Sur en negativo) y el día a partir del cual no quieres que la luz del mediodía entre directamente por la ventana; y luego las medidas de altura del muro e inclinación del tejado.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</si>
</sst>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00"/>
    <numFmt numFmtId="173" formatCode="[$-C0A]d\-mmm;@"/>
  </numFmts>
  <fonts count="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8"/>
      <color rgb="FF000000"/>
      <name val="Tahoma"/>
      <family val="2"/>
    </font>
    <font>
      <sz val="9"/>
      <color rgb="FF000000"/>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s>
  <borders count="44">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2" borderId="1" xfId="0" applyFill="1" applyBorder="1"/>
    <xf numFmtId="0" fontId="0" fillId="2" borderId="2" xfId="0" applyFill="1" applyBorder="1"/>
    <xf numFmtId="0" fontId="0" fillId="2" borderId="0" xfId="0" applyFill="1"/>
    <xf numFmtId="172" fontId="0" fillId="2" borderId="0" xfId="0" applyNumberFormat="1" applyFill="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4" borderId="10" xfId="0" applyFill="1" applyBorder="1"/>
    <xf numFmtId="0" fontId="0" fillId="4" borderId="11" xfId="0" applyFill="1" applyBorder="1"/>
    <xf numFmtId="0" fontId="0" fillId="4" borderId="11" xfId="0" applyFill="1" applyBorder="1" applyAlignment="1">
      <alignment wrapText="1"/>
    </xf>
    <xf numFmtId="0" fontId="0" fillId="4" borderId="12" xfId="0" applyFill="1" applyBorder="1"/>
    <xf numFmtId="2" fontId="0" fillId="0" borderId="0" xfId="0" applyNumberFormat="1"/>
    <xf numFmtId="0" fontId="0" fillId="0" borderId="0" xfId="0" applyFill="1"/>
    <xf numFmtId="2" fontId="1" fillId="0" borderId="13" xfId="0" applyNumberFormat="1" applyFont="1" applyBorder="1" applyAlignment="1">
      <alignment horizontal="center"/>
    </xf>
    <xf numFmtId="0" fontId="0" fillId="5" borderId="14" xfId="0" applyFill="1" applyBorder="1" applyAlignment="1">
      <alignment horizontal="center" wrapText="1"/>
    </xf>
    <xf numFmtId="0" fontId="0" fillId="5" borderId="15" xfId="0" applyFill="1" applyBorder="1" applyAlignment="1">
      <alignment horizontal="center" wrapText="1"/>
    </xf>
    <xf numFmtId="16" fontId="0" fillId="0" borderId="13" xfId="0" applyNumberFormat="1" applyFill="1" applyBorder="1" applyAlignment="1">
      <alignment horizontal="center"/>
    </xf>
    <xf numFmtId="2" fontId="0" fillId="0" borderId="13" xfId="0" applyNumberFormat="1" applyBorder="1" applyAlignment="1">
      <alignment horizontal="center"/>
    </xf>
    <xf numFmtId="0" fontId="1" fillId="0" borderId="16" xfId="0" applyFont="1" applyBorder="1" applyAlignment="1">
      <alignment horizontal="right"/>
    </xf>
    <xf numFmtId="0" fontId="0" fillId="0" borderId="0" xfId="0" applyAlignment="1">
      <alignment horizontal="center"/>
    </xf>
    <xf numFmtId="173" fontId="0" fillId="0" borderId="13" xfId="0" applyNumberFormat="1" applyBorder="1" applyAlignment="1">
      <alignment horizontal="center"/>
    </xf>
    <xf numFmtId="14" fontId="0" fillId="0" borderId="0" xfId="0" applyNumberFormat="1"/>
    <xf numFmtId="0" fontId="0" fillId="5" borderId="17" xfId="0" applyFill="1" applyBorder="1" applyAlignment="1">
      <alignment wrapText="1"/>
    </xf>
    <xf numFmtId="0" fontId="1" fillId="6" borderId="18" xfId="0" applyFont="1" applyFill="1" applyBorder="1"/>
    <xf numFmtId="0" fontId="0" fillId="7" borderId="16" xfId="0" applyFill="1" applyBorder="1"/>
    <xf numFmtId="0" fontId="0" fillId="0" borderId="19" xfId="0" applyBorder="1"/>
    <xf numFmtId="0" fontId="0" fillId="8" borderId="16" xfId="0" applyFill="1" applyBorder="1" applyAlignment="1">
      <alignment wrapText="1"/>
    </xf>
    <xf numFmtId="0" fontId="0" fillId="8" borderId="16" xfId="0" applyFill="1" applyBorder="1"/>
    <xf numFmtId="172" fontId="2" fillId="3" borderId="20" xfId="0" applyNumberFormat="1" applyFont="1" applyFill="1" applyBorder="1"/>
    <xf numFmtId="172" fontId="2" fillId="3" borderId="21" xfId="0" applyNumberFormat="1" applyFont="1" applyFill="1" applyBorder="1"/>
    <xf numFmtId="0" fontId="0" fillId="6" borderId="13" xfId="0" applyFill="1" applyBorder="1"/>
    <xf numFmtId="1" fontId="0" fillId="6" borderId="13" xfId="0" applyNumberFormat="1" applyFill="1" applyBorder="1"/>
    <xf numFmtId="16" fontId="0" fillId="6" borderId="22" xfId="0" applyNumberFormat="1" applyFill="1" applyBorder="1" applyAlignment="1">
      <alignment horizontal="center"/>
    </xf>
    <xf numFmtId="2" fontId="0" fillId="6" borderId="22" xfId="0" applyNumberFormat="1" applyFill="1" applyBorder="1" applyAlignment="1">
      <alignment horizontal="center"/>
    </xf>
    <xf numFmtId="2" fontId="1" fillId="6" borderId="22" xfId="0" applyNumberFormat="1" applyFont="1" applyFill="1" applyBorder="1" applyAlignment="1">
      <alignment horizontal="center"/>
    </xf>
    <xf numFmtId="16" fontId="0" fillId="6" borderId="13" xfId="0" applyNumberFormat="1" applyFill="1" applyBorder="1" applyAlignment="1">
      <alignment horizontal="center"/>
    </xf>
    <xf numFmtId="2" fontId="0" fillId="6" borderId="13" xfId="0" applyNumberFormat="1" applyFill="1" applyBorder="1" applyAlignment="1">
      <alignment horizontal="center"/>
    </xf>
    <xf numFmtId="2" fontId="1" fillId="6" borderId="13" xfId="0" applyNumberFormat="1" applyFont="1" applyFill="1" applyBorder="1" applyAlignment="1">
      <alignment horizontal="center"/>
    </xf>
    <xf numFmtId="0" fontId="3" fillId="0" borderId="0" xfId="0" applyFont="1" applyAlignment="1">
      <alignment horizontal="center"/>
    </xf>
    <xf numFmtId="2" fontId="1" fillId="9" borderId="23" xfId="0" applyNumberFormat="1" applyFont="1" applyFill="1" applyBorder="1" applyAlignment="1">
      <alignment horizontal="center"/>
    </xf>
    <xf numFmtId="2" fontId="1" fillId="9" borderId="24" xfId="0" applyNumberFormat="1" applyFont="1" applyFill="1" applyBorder="1" applyAlignment="1">
      <alignment horizontal="center"/>
    </xf>
    <xf numFmtId="0" fontId="1" fillId="10" borderId="25" xfId="0" applyFont="1" applyFill="1" applyBorder="1" applyAlignment="1">
      <alignment horizontal="center"/>
    </xf>
    <xf numFmtId="173" fontId="0" fillId="10" borderId="26" xfId="0" applyNumberFormat="1" applyFill="1" applyBorder="1" applyAlignment="1">
      <alignment horizontal="center"/>
    </xf>
    <xf numFmtId="173" fontId="0" fillId="2" borderId="26" xfId="0" applyNumberFormat="1" applyFill="1" applyBorder="1" applyAlignment="1">
      <alignment horizontal="center"/>
    </xf>
    <xf numFmtId="1" fontId="0" fillId="2" borderId="26" xfId="0" applyNumberFormat="1" applyFill="1" applyBorder="1" applyAlignment="1">
      <alignment horizontal="center"/>
    </xf>
    <xf numFmtId="1" fontId="0" fillId="2" borderId="27" xfId="0" applyNumberFormat="1" applyFill="1" applyBorder="1" applyAlignment="1">
      <alignment horizontal="center"/>
    </xf>
    <xf numFmtId="0" fontId="0" fillId="10" borderId="18" xfId="0" applyFill="1" applyBorder="1" applyAlignment="1">
      <alignment horizontal="center"/>
    </xf>
    <xf numFmtId="173" fontId="0" fillId="0" borderId="0" xfId="0" applyNumberFormat="1" applyAlignment="1">
      <alignment horizontal="center" wrapText="1"/>
    </xf>
    <xf numFmtId="16" fontId="0" fillId="0" borderId="0" xfId="0" applyNumberFormat="1" applyAlignment="1">
      <alignment horizontal="center"/>
    </xf>
    <xf numFmtId="0" fontId="1" fillId="10" borderId="28" xfId="0" applyFont="1" applyFill="1" applyBorder="1" applyAlignment="1">
      <alignment horizontal="center"/>
    </xf>
    <xf numFmtId="0" fontId="0" fillId="0" borderId="0" xfId="0" applyAlignment="1">
      <alignment wrapText="1"/>
    </xf>
    <xf numFmtId="0" fontId="0" fillId="3" borderId="29" xfId="0" applyFill="1" applyBorder="1"/>
    <xf numFmtId="0" fontId="0" fillId="3" borderId="30" xfId="0" applyFill="1" applyBorder="1" applyAlignment="1">
      <alignment wrapText="1"/>
    </xf>
    <xf numFmtId="172" fontId="2" fillId="3" borderId="31" xfId="0" applyNumberFormat="1" applyFont="1" applyFill="1" applyBorder="1"/>
    <xf numFmtId="0" fontId="0" fillId="0" borderId="32" xfId="0" applyBorder="1"/>
    <xf numFmtId="0" fontId="0" fillId="0" borderId="33" xfId="0" applyBorder="1"/>
    <xf numFmtId="172" fontId="2" fillId="3" borderId="34" xfId="0" applyNumberFormat="1" applyFont="1" applyFill="1" applyBorder="1"/>
    <xf numFmtId="0" fontId="0" fillId="3" borderId="33" xfId="0" applyFill="1" applyBorder="1" applyAlignment="1">
      <alignment wrapText="1"/>
    </xf>
    <xf numFmtId="0" fontId="0" fillId="3" borderId="35" xfId="0" applyFill="1" applyBorder="1" applyAlignment="1">
      <alignment wrapText="1"/>
    </xf>
    <xf numFmtId="0" fontId="0" fillId="3" borderId="36" xfId="0" applyFill="1" applyBorder="1" applyAlignment="1">
      <alignment wrapText="1"/>
    </xf>
    <xf numFmtId="172" fontId="2" fillId="3" borderId="37" xfId="0" applyNumberFormat="1" applyFont="1" applyFill="1" applyBorder="1"/>
    <xf numFmtId="172" fontId="4" fillId="3" borderId="38" xfId="0" applyNumberFormat="1" applyFont="1" applyFill="1" applyBorder="1"/>
    <xf numFmtId="172" fontId="4" fillId="3" borderId="21" xfId="0" applyNumberFormat="1" applyFont="1" applyFill="1" applyBorder="1"/>
    <xf numFmtId="172" fontId="4" fillId="3" borderId="39" xfId="0" applyNumberFormat="1" applyFont="1" applyFill="1" applyBorder="1"/>
    <xf numFmtId="172" fontId="4" fillId="3" borderId="40" xfId="0" applyNumberFormat="1" applyFont="1" applyFill="1" applyBorder="1"/>
    <xf numFmtId="2" fontId="1" fillId="3" borderId="22" xfId="0" applyNumberFormat="1" applyFont="1" applyFill="1" applyBorder="1" applyAlignment="1">
      <alignment horizontal="center"/>
    </xf>
    <xf numFmtId="0" fontId="0" fillId="0" borderId="0" xfId="0" applyAlignment="1">
      <alignment vertical="center"/>
    </xf>
    <xf numFmtId="0" fontId="0" fillId="0" borderId="0" xfId="0" applyAlignment="1">
      <alignment vertical="center" wrapText="1"/>
    </xf>
    <xf numFmtId="0" fontId="0" fillId="0" borderId="13" xfId="0" applyBorder="1" applyAlignment="1">
      <alignment wrapText="1"/>
    </xf>
    <xf numFmtId="0" fontId="3" fillId="3" borderId="4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2" xfId="0" applyFont="1" applyFill="1" applyBorder="1" applyAlignment="1">
      <alignment horizontal="center" vertical="center"/>
    </xf>
    <xf numFmtId="0" fontId="0" fillId="0" borderId="2" xfId="0" applyBorder="1" applyAlignment="1">
      <alignment horizontal="center" wrapText="1"/>
    </xf>
    <xf numFmtId="0" fontId="0" fillId="0" borderId="43" xfId="0"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541510</xdr:colOff>
      <xdr:row>4</xdr:row>
      <xdr:rowOff>47624</xdr:rowOff>
    </xdr:from>
    <xdr:to>
      <xdr:col>16</xdr:col>
      <xdr:colOff>30618</xdr:colOff>
      <xdr:row>25</xdr:row>
      <xdr:rowOff>119638</xdr:rowOff>
    </xdr:to>
    <xdr:pic>
      <xdr:nvPicPr>
        <xdr:cNvPr id="2" name="1 Imagen" descr="CALCULO ALERO.jpg">
          <a:extLst>
            <a:ext uri="{FF2B5EF4-FFF2-40B4-BE49-F238E27FC236}">
              <a16:creationId xmlns:a16="http://schemas.microsoft.com/office/drawing/2014/main" id="{86E97611-3038-DB4C-BEBF-63DE30C5BA00}"/>
            </a:ext>
          </a:extLst>
        </xdr:cNvPr>
        <xdr:cNvPicPr>
          <a:picLocks noChangeAspect="1"/>
        </xdr:cNvPicPr>
      </xdr:nvPicPr>
      <xdr:blipFill>
        <a:blip xmlns:r="http://schemas.openxmlformats.org/officeDocument/2006/relationships" r:embed="rId1"/>
        <a:stretch>
          <a:fillRect/>
        </a:stretch>
      </xdr:blipFill>
      <xdr:spPr>
        <a:xfrm>
          <a:off x="9742660" y="1028699"/>
          <a:ext cx="5623269" cy="4424939"/>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8" sqref="A18"/>
    </sheetView>
  </sheetViews>
  <sheetFormatPr baseColWidth="10" defaultRowHeight="15" x14ac:dyDescent="0.2"/>
  <cols>
    <col min="1" max="1" width="143.5" style="56" customWidth="1"/>
  </cols>
  <sheetData>
    <row r="1" spans="1:1" ht="16" x14ac:dyDescent="0.2">
      <c r="A1" s="56" t="s">
        <v>18</v>
      </c>
    </row>
    <row r="3" spans="1:1" ht="16" x14ac:dyDescent="0.2">
      <c r="A3" s="56" t="s">
        <v>27</v>
      </c>
    </row>
    <row r="5" spans="1:1" ht="32" x14ac:dyDescent="0.2">
      <c r="A5" s="74" t="s">
        <v>44</v>
      </c>
    </row>
    <row r="7" spans="1:1" ht="16" x14ac:dyDescent="0.2">
      <c r="A7" s="56" t="s">
        <v>19</v>
      </c>
    </row>
    <row r="8" spans="1:1" ht="32" x14ac:dyDescent="0.2">
      <c r="A8" s="56" t="s">
        <v>36</v>
      </c>
    </row>
    <row r="10" spans="1:1" ht="16" x14ac:dyDescent="0.2">
      <c r="A10" s="56" t="s">
        <v>35</v>
      </c>
    </row>
  </sheetData>
  <sheetProtection sheet="1"/>
  <customSheetViews>
    <customSheetView guid="{4D9D1B1F-2262-4990-B0E2-942015D7CE48}">
      <selection activeCell="A3" sqref="A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23"/>
  <sheetViews>
    <sheetView tabSelected="1" workbookViewId="0">
      <selection activeCell="C22" sqref="C22"/>
    </sheetView>
  </sheetViews>
  <sheetFormatPr baseColWidth="10" defaultRowHeight="15" x14ac:dyDescent="0.2"/>
  <cols>
    <col min="1" max="1" width="47.83203125" bestFit="1" customWidth="1"/>
    <col min="2" max="2" width="11.5" hidden="1" customWidth="1"/>
    <col min="4" max="4" width="10.5" customWidth="1"/>
    <col min="5" max="5" width="9.6640625" customWidth="1"/>
    <col min="6" max="6" width="30.6640625" customWidth="1"/>
    <col min="7" max="7" width="24.33203125" customWidth="1"/>
    <col min="8" max="8" width="11.83203125" bestFit="1" customWidth="1"/>
  </cols>
  <sheetData>
    <row r="1" spans="1:8" ht="17" thickBot="1" x14ac:dyDescent="0.25">
      <c r="A1" s="44"/>
    </row>
    <row r="2" spans="1:8" ht="33" thickBot="1" x14ac:dyDescent="0.25">
      <c r="A2" s="30" t="s">
        <v>29</v>
      </c>
      <c r="B2" s="31"/>
      <c r="C2" s="52">
        <v>42</v>
      </c>
      <c r="F2" s="32" t="s">
        <v>30</v>
      </c>
      <c r="G2" s="48">
        <v>41388</v>
      </c>
      <c r="H2" s="49">
        <f>H3</f>
        <v>230</v>
      </c>
    </row>
    <row r="3" spans="1:8" ht="16" thickBot="1" x14ac:dyDescent="0.25">
      <c r="F3" s="33" t="s">
        <v>31</v>
      </c>
      <c r="G3" s="50">
        <f>365-(DATE(YEAR(G2),12,31)-G2)</f>
        <v>114</v>
      </c>
      <c r="H3" s="51">
        <f>172+(172-G3)</f>
        <v>230</v>
      </c>
    </row>
    <row r="4" spans="1:8" x14ac:dyDescent="0.2">
      <c r="H4" s="27"/>
    </row>
    <row r="6" spans="1:8" ht="16" thickBot="1" x14ac:dyDescent="0.25">
      <c r="D6" s="56"/>
    </row>
    <row r="7" spans="1:8" ht="22" thickBot="1" x14ac:dyDescent="0.3">
      <c r="B7" t="s">
        <v>8</v>
      </c>
      <c r="C7" s="72" t="s">
        <v>7</v>
      </c>
      <c r="D7" s="73" t="s">
        <v>42</v>
      </c>
      <c r="E7" s="73" t="s">
        <v>43</v>
      </c>
      <c r="F7" s="5" t="s">
        <v>9</v>
      </c>
      <c r="G7" s="6"/>
      <c r="H7" s="34">
        <f>C12/(B17+B18+B19+B20)</f>
        <v>0.89759904247994471</v>
      </c>
    </row>
    <row r="8" spans="1:8" ht="21" x14ac:dyDescent="0.25">
      <c r="A8" s="13" t="s">
        <v>20</v>
      </c>
      <c r="B8" s="1">
        <f>RADIANS(C8)</f>
        <v>1.2468594614514683</v>
      </c>
      <c r="C8" s="45">
        <f>MAX('Angulo Solar'!F3:F15)</f>
        <v>71.439784787123898</v>
      </c>
      <c r="D8" s="54">
        <f>'Angulo Solar'!B6</f>
        <v>41446</v>
      </c>
      <c r="E8" s="53">
        <f>'Angulo Solar'!B12</f>
        <v>41629</v>
      </c>
      <c r="F8" s="7" t="s">
        <v>10</v>
      </c>
      <c r="G8" s="8"/>
      <c r="H8" s="35">
        <f>SQRT((H9*H9)+(H7*H7))</f>
        <v>0.95520494960281921</v>
      </c>
    </row>
    <row r="9" spans="1:8" ht="16" x14ac:dyDescent="0.2">
      <c r="A9" s="14" t="s">
        <v>21</v>
      </c>
      <c r="B9" s="2">
        <f>RADIANS(C9)</f>
        <v>0.42865669813403662</v>
      </c>
      <c r="C9" s="46">
        <f>MIN('Angulo Solar'!F3:F15)</f>
        <v>24.560219663093648</v>
      </c>
      <c r="D9" s="53">
        <f>'Angulo Solar'!B12</f>
        <v>41629</v>
      </c>
      <c r="E9" s="54">
        <f>'Angulo Solar'!C6</f>
        <v>41446</v>
      </c>
      <c r="F9" s="75" t="s">
        <v>15</v>
      </c>
      <c r="G9" s="11" t="s">
        <v>11</v>
      </c>
      <c r="H9" s="67">
        <f>D17</f>
        <v>0.32669933376854438</v>
      </c>
    </row>
    <row r="10" spans="1:8" ht="34.5" customHeight="1" x14ac:dyDescent="0.2">
      <c r="A10" s="15" t="s">
        <v>34</v>
      </c>
      <c r="B10" s="2">
        <f>RADIANS(C10)</f>
        <v>1.0578642666222964</v>
      </c>
      <c r="C10" s="46">
        <f>'Angulo Solar'!F18</f>
        <v>60.611157775159626</v>
      </c>
      <c r="D10" s="53">
        <f>G2</f>
        <v>41388</v>
      </c>
      <c r="E10" s="53">
        <f>H2</f>
        <v>230</v>
      </c>
      <c r="F10" s="76"/>
      <c r="G10" s="8" t="s">
        <v>12</v>
      </c>
      <c r="H10" s="68">
        <f>D18</f>
        <v>0.41019933413742038</v>
      </c>
    </row>
    <row r="11" spans="1:8" ht="17" thickBot="1" x14ac:dyDescent="0.25">
      <c r="A11" s="14" t="s">
        <v>0</v>
      </c>
      <c r="B11" s="2">
        <f>RADIANS(C11)</f>
        <v>0.3490658503988659</v>
      </c>
      <c r="C11" s="47">
        <v>20</v>
      </c>
      <c r="D11" s="25"/>
      <c r="E11" s="25"/>
      <c r="F11" s="76"/>
      <c r="G11" s="8" t="s">
        <v>13</v>
      </c>
      <c r="H11" s="68">
        <f>D19</f>
        <v>1.1835079345671815</v>
      </c>
    </row>
    <row r="12" spans="1:8" ht="17" thickBot="1" x14ac:dyDescent="0.25">
      <c r="A12" s="16" t="s">
        <v>17</v>
      </c>
      <c r="C12" s="55">
        <v>3</v>
      </c>
      <c r="D12" s="25"/>
      <c r="E12" s="25"/>
      <c r="F12" s="77"/>
      <c r="G12" s="12" t="s">
        <v>14</v>
      </c>
      <c r="H12" s="69">
        <f>D20</f>
        <v>1.0795933975268537</v>
      </c>
    </row>
    <row r="13" spans="1:8" ht="17" thickBot="1" x14ac:dyDescent="0.25">
      <c r="F13" s="9" t="s">
        <v>16</v>
      </c>
      <c r="G13" s="10"/>
      <c r="H13" s="70">
        <f>SUM(H9:H12)</f>
        <v>3</v>
      </c>
    </row>
    <row r="14" spans="1:8" ht="16" thickBot="1" x14ac:dyDescent="0.25"/>
    <row r="15" spans="1:8" ht="21" x14ac:dyDescent="0.25">
      <c r="F15" s="57" t="s">
        <v>32</v>
      </c>
      <c r="G15" s="58" t="s">
        <v>37</v>
      </c>
      <c r="H15" s="59">
        <f>H9+H10</f>
        <v>0.73689866790596481</v>
      </c>
    </row>
    <row r="16" spans="1:8" ht="21" hidden="1" x14ac:dyDescent="0.25">
      <c r="F16" s="60"/>
      <c r="G16" s="61"/>
      <c r="H16" s="62"/>
    </row>
    <row r="17" spans="1:8" ht="21" hidden="1" x14ac:dyDescent="0.25">
      <c r="A17" s="3" t="s">
        <v>1</v>
      </c>
      <c r="B17" s="4">
        <f>TAN(B11)</f>
        <v>0.36397023426620234</v>
      </c>
      <c r="C17" s="3" t="s">
        <v>2</v>
      </c>
      <c r="D17" s="4">
        <f>B17*$H$7</f>
        <v>0.32669933376854438</v>
      </c>
      <c r="F17" s="60"/>
      <c r="G17" s="61"/>
      <c r="H17" s="62"/>
    </row>
    <row r="18" spans="1:8" ht="21" hidden="1" x14ac:dyDescent="0.25">
      <c r="A18" s="3" t="s">
        <v>3</v>
      </c>
      <c r="B18" s="4">
        <f>TAN(B9)</f>
        <v>0.45699618061545066</v>
      </c>
      <c r="C18" s="3" t="s">
        <v>2</v>
      </c>
      <c r="D18" s="4">
        <f>B18*$H$7</f>
        <v>0.41019933413742038</v>
      </c>
      <c r="F18" s="60"/>
      <c r="G18" s="61"/>
      <c r="H18" s="62"/>
    </row>
    <row r="19" spans="1:8" ht="21" hidden="1" x14ac:dyDescent="0.25">
      <c r="A19" s="3" t="s">
        <v>4</v>
      </c>
      <c r="B19" s="4">
        <f>TAN(B10)-B18</f>
        <v>1.3185262890848337</v>
      </c>
      <c r="C19" s="3" t="s">
        <v>2</v>
      </c>
      <c r="D19" s="4">
        <f>B19*$H$7</f>
        <v>1.1835079345671815</v>
      </c>
      <c r="F19" s="60"/>
      <c r="G19" s="61"/>
      <c r="H19" s="62"/>
    </row>
    <row r="20" spans="1:8" ht="21" hidden="1" x14ac:dyDescent="0.25">
      <c r="A20" s="3" t="s">
        <v>5</v>
      </c>
      <c r="B20" s="4">
        <f>TAN(B8)-TAN(B10)</f>
        <v>1.2027568507026067</v>
      </c>
      <c r="C20" s="3" t="s">
        <v>6</v>
      </c>
      <c r="D20" s="4">
        <f>B20*$H$7</f>
        <v>1.0795933975268537</v>
      </c>
      <c r="F20" s="60"/>
      <c r="G20" s="61"/>
      <c r="H20" s="62"/>
    </row>
    <row r="21" spans="1:8" ht="21" hidden="1" x14ac:dyDescent="0.25">
      <c r="F21" s="60"/>
      <c r="G21" s="61"/>
      <c r="H21" s="62"/>
    </row>
    <row r="22" spans="1:8" ht="46.5" customHeight="1" x14ac:dyDescent="0.25">
      <c r="D22" s="78" t="s">
        <v>40</v>
      </c>
      <c r="E22" s="79"/>
      <c r="F22" s="63" t="s">
        <v>13</v>
      </c>
      <c r="G22" s="63" t="s">
        <v>38</v>
      </c>
      <c r="H22" s="62">
        <f>H11</f>
        <v>1.1835079345671815</v>
      </c>
    </row>
    <row r="23" spans="1:8" ht="50" thickBot="1" x14ac:dyDescent="0.3">
      <c r="F23" s="64" t="s">
        <v>14</v>
      </c>
      <c r="G23" s="65" t="s">
        <v>39</v>
      </c>
      <c r="H23" s="66">
        <f>H12</f>
        <v>1.0795933975268537</v>
      </c>
    </row>
  </sheetData>
  <protectedRanges>
    <protectedRange password="C114" sqref="C8:C12" name="Rango1"/>
  </protectedRanges>
  <customSheetViews>
    <customSheetView guid="{4D9D1B1F-2262-4990-B0E2-942015D7CE48}" hiddenRows="1" hiddenColumns="1" topLeftCell="A3">
      <selection activeCell="I10" sqref="I10"/>
      <pageMargins left="0.7" right="0.7" top="0.75" bottom="0.75" header="0.3" footer="0.3"/>
      <pageSetup paperSize="9" orientation="portrait" horizontalDpi="300" verticalDpi="300"/>
    </customSheetView>
  </customSheetViews>
  <mergeCells count="2">
    <mergeCell ref="F9:F12"/>
    <mergeCell ref="D22:E22"/>
  </mergeCells>
  <pageMargins left="0.7" right="0.7" top="0.75" bottom="0.75" header="0.3" footer="0.3"/>
  <pageSetup paperSize="9"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E12" sqref="E12"/>
    </sheetView>
  </sheetViews>
  <sheetFormatPr baseColWidth="10" defaultRowHeight="15" x14ac:dyDescent="0.2"/>
  <cols>
    <col min="1" max="1" width="18.5" customWidth="1"/>
    <col min="2" max="2" width="24.33203125" customWidth="1"/>
    <col min="3" max="3" width="23.5" customWidth="1"/>
    <col min="4" max="4" width="11.5" customWidth="1"/>
    <col min="5" max="5" width="28.1640625" customWidth="1"/>
    <col min="6" max="6" width="22.6640625" customWidth="1"/>
  </cols>
  <sheetData>
    <row r="1" spans="1:7" ht="17" thickBot="1" x14ac:dyDescent="0.25">
      <c r="A1" s="44"/>
      <c r="B1" s="24" t="s">
        <v>22</v>
      </c>
      <c r="C1" s="29">
        <f>'Calculo Alero'!C2</f>
        <v>42</v>
      </c>
      <c r="F1" s="18"/>
      <c r="G1" s="18"/>
    </row>
    <row r="2" spans="1:7" ht="29.25" customHeight="1" thickBot="1" x14ac:dyDescent="0.25">
      <c r="A2" s="28" t="s">
        <v>33</v>
      </c>
      <c r="B2" s="21" t="s">
        <v>25</v>
      </c>
      <c r="C2" s="21" t="s">
        <v>26</v>
      </c>
      <c r="D2" s="21" t="s">
        <v>23</v>
      </c>
      <c r="E2" s="20" t="s">
        <v>24</v>
      </c>
      <c r="F2" s="20" t="s">
        <v>41</v>
      </c>
    </row>
    <row r="3" spans="1:7" x14ac:dyDescent="0.2">
      <c r="A3" s="36">
        <f>365-(DATE(YEAR(B3),12,31)-B3)</f>
        <v>80</v>
      </c>
      <c r="B3" s="38">
        <v>41354</v>
      </c>
      <c r="C3" s="38">
        <v>41538</v>
      </c>
      <c r="D3" s="39">
        <f>23.44*SIN(2*3.1416*(284+A3)/365)</f>
        <v>-0.40313766298655812</v>
      </c>
      <c r="E3" s="40">
        <f t="shared" ref="E3:E11" si="0">90+D3-$C$1</f>
        <v>47.596862337013448</v>
      </c>
      <c r="F3" s="40">
        <f>IF(E3&gt;90,180-E3,E3)</f>
        <v>47.596862337013448</v>
      </c>
    </row>
    <row r="4" spans="1:7" x14ac:dyDescent="0.2">
      <c r="A4" s="36">
        <f>365-(DATE(YEAR(B4),12,31)-B4)</f>
        <v>111</v>
      </c>
      <c r="B4" s="41">
        <v>41385</v>
      </c>
      <c r="C4" s="41">
        <v>41507</v>
      </c>
      <c r="D4" s="42">
        <f>23.44*SIN(2*3.1416*(284+A4)/365)</f>
        <v>11.574422995935798</v>
      </c>
      <c r="E4" s="43">
        <f t="shared" si="0"/>
        <v>59.574422995935805</v>
      </c>
      <c r="F4" s="40">
        <f t="shared" ref="F4:F15" si="1">IF(E4&gt;90,180-E4,E4)</f>
        <v>59.574422995935805</v>
      </c>
    </row>
    <row r="5" spans="1:7" x14ac:dyDescent="0.2">
      <c r="A5" s="36">
        <f t="shared" ref="A5:A15" si="2">365-(DATE(YEAR(B5),12,31)-B5)</f>
        <v>141</v>
      </c>
      <c r="B5" s="41">
        <v>41415</v>
      </c>
      <c r="C5" s="41">
        <v>41476</v>
      </c>
      <c r="D5" s="42">
        <f>23.44*SIN(2*3.1416*(284+A5)/365)</f>
        <v>20.129632646821342</v>
      </c>
      <c r="E5" s="43">
        <f t="shared" si="0"/>
        <v>68.129632646821335</v>
      </c>
      <c r="F5" s="40">
        <f t="shared" si="1"/>
        <v>68.129632646821335</v>
      </c>
    </row>
    <row r="6" spans="1:7" x14ac:dyDescent="0.2">
      <c r="A6" s="36">
        <f t="shared" si="2"/>
        <v>172</v>
      </c>
      <c r="B6" s="41">
        <v>41446</v>
      </c>
      <c r="C6" s="41">
        <v>41446</v>
      </c>
      <c r="D6" s="42">
        <f t="shared" ref="D6:D15" si="3">23.44*SIN(2*3.1416*(284+A6)/365)</f>
        <v>23.439784787123898</v>
      </c>
      <c r="E6" s="43">
        <f t="shared" si="0"/>
        <v>71.439784787123898</v>
      </c>
      <c r="F6" s="71">
        <f t="shared" si="1"/>
        <v>71.439784787123898</v>
      </c>
    </row>
    <row r="7" spans="1:7" x14ac:dyDescent="0.2">
      <c r="A7" s="36">
        <f t="shared" si="2"/>
        <v>202</v>
      </c>
      <c r="B7" s="41">
        <v>41476</v>
      </c>
      <c r="C7" s="41">
        <v>41354</v>
      </c>
      <c r="D7" s="42">
        <f t="shared" si="3"/>
        <v>20.4325713939098</v>
      </c>
      <c r="E7" s="43">
        <f t="shared" si="0"/>
        <v>68.432571393909797</v>
      </c>
      <c r="F7" s="40">
        <f t="shared" si="1"/>
        <v>68.432571393909797</v>
      </c>
    </row>
    <row r="8" spans="1:7" x14ac:dyDescent="0.2">
      <c r="A8" s="36">
        <f t="shared" si="2"/>
        <v>233</v>
      </c>
      <c r="B8" s="41">
        <v>41507</v>
      </c>
      <c r="C8" s="41">
        <v>41385</v>
      </c>
      <c r="D8" s="42">
        <f t="shared" si="3"/>
        <v>11.748685989609289</v>
      </c>
      <c r="E8" s="43">
        <f t="shared" si="0"/>
        <v>59.748685989609285</v>
      </c>
      <c r="F8" s="40">
        <f t="shared" si="1"/>
        <v>59.748685989609285</v>
      </c>
    </row>
    <row r="9" spans="1:7" x14ac:dyDescent="0.2">
      <c r="A9" s="36">
        <f t="shared" si="2"/>
        <v>264</v>
      </c>
      <c r="B9" s="41">
        <v>41538</v>
      </c>
      <c r="C9" s="41">
        <v>41354</v>
      </c>
      <c r="D9" s="42">
        <f t="shared" si="3"/>
        <v>-0.20226505921509802</v>
      </c>
      <c r="E9" s="43">
        <f t="shared" si="0"/>
        <v>47.797734940784906</v>
      </c>
      <c r="F9" s="40">
        <f t="shared" si="1"/>
        <v>47.797734940784906</v>
      </c>
    </row>
    <row r="10" spans="1:7" x14ac:dyDescent="0.2">
      <c r="A10" s="36">
        <f t="shared" si="2"/>
        <v>294</v>
      </c>
      <c r="B10" s="41">
        <v>41568</v>
      </c>
      <c r="C10" s="41">
        <v>41326</v>
      </c>
      <c r="D10" s="42">
        <f t="shared" si="3"/>
        <v>-11.749580023677062</v>
      </c>
      <c r="E10" s="43">
        <f t="shared" si="0"/>
        <v>36.250419976322945</v>
      </c>
      <c r="F10" s="40">
        <f t="shared" si="1"/>
        <v>36.250419976322945</v>
      </c>
    </row>
    <row r="11" spans="1:7" x14ac:dyDescent="0.2">
      <c r="A11" s="36">
        <f t="shared" si="2"/>
        <v>325</v>
      </c>
      <c r="B11" s="41">
        <v>41599</v>
      </c>
      <c r="C11" s="41">
        <v>41295</v>
      </c>
      <c r="D11" s="42">
        <f t="shared" si="3"/>
        <v>-20.43307768887264</v>
      </c>
      <c r="E11" s="43">
        <f t="shared" si="0"/>
        <v>27.566922311127357</v>
      </c>
      <c r="F11" s="40">
        <f t="shared" si="1"/>
        <v>27.566922311127357</v>
      </c>
    </row>
    <row r="12" spans="1:7" x14ac:dyDescent="0.2">
      <c r="A12" s="36">
        <f t="shared" si="2"/>
        <v>355</v>
      </c>
      <c r="B12" s="41">
        <v>41629</v>
      </c>
      <c r="C12" s="41">
        <v>41629</v>
      </c>
      <c r="D12" s="42">
        <f t="shared" si="3"/>
        <v>-23.439780336906352</v>
      </c>
      <c r="E12" s="43">
        <f>90+D12-$C$1</f>
        <v>24.560219663093648</v>
      </c>
      <c r="F12" s="71">
        <f t="shared" si="1"/>
        <v>24.560219663093648</v>
      </c>
    </row>
    <row r="13" spans="1:7" x14ac:dyDescent="0.2">
      <c r="A13" s="36">
        <f t="shared" si="2"/>
        <v>21</v>
      </c>
      <c r="B13" s="41">
        <v>41295</v>
      </c>
      <c r="C13" s="41">
        <v>41599</v>
      </c>
      <c r="D13" s="42">
        <f t="shared" si="3"/>
        <v>-20.129279727118011</v>
      </c>
      <c r="E13" s="43">
        <f>90+D13-$C$1</f>
        <v>27.870720272881982</v>
      </c>
      <c r="F13" s="40">
        <f t="shared" si="1"/>
        <v>27.870720272881982</v>
      </c>
    </row>
    <row r="14" spans="1:7" x14ac:dyDescent="0.2">
      <c r="A14" s="36">
        <f t="shared" si="2"/>
        <v>52</v>
      </c>
      <c r="B14" s="41">
        <v>41326</v>
      </c>
      <c r="C14" s="41">
        <v>41568</v>
      </c>
      <c r="D14" s="42">
        <f t="shared" si="3"/>
        <v>-11.221242865942841</v>
      </c>
      <c r="E14" s="43">
        <f>90+D14-$C$1</f>
        <v>36.778757134057159</v>
      </c>
      <c r="F14" s="40">
        <f t="shared" si="1"/>
        <v>36.778757134057159</v>
      </c>
    </row>
    <row r="15" spans="1:7" x14ac:dyDescent="0.2">
      <c r="A15" s="36">
        <f t="shared" si="2"/>
        <v>80</v>
      </c>
      <c r="B15" s="41">
        <v>41354</v>
      </c>
      <c r="C15" s="41">
        <v>41538</v>
      </c>
      <c r="D15" s="42">
        <f t="shared" si="3"/>
        <v>-0.40313766298655812</v>
      </c>
      <c r="E15" s="43">
        <f>90+D15-$C$1</f>
        <v>47.596862337013448</v>
      </c>
      <c r="F15" s="40">
        <f t="shared" si="1"/>
        <v>47.596862337013448</v>
      </c>
    </row>
    <row r="16" spans="1:7" x14ac:dyDescent="0.2">
      <c r="B16" s="25"/>
      <c r="C16" s="25"/>
      <c r="D16" s="17"/>
    </row>
    <row r="17" spans="1:6" x14ac:dyDescent="0.2">
      <c r="A17" t="s">
        <v>28</v>
      </c>
    </row>
    <row r="18" spans="1:6" x14ac:dyDescent="0.2">
      <c r="A18" s="37">
        <f>'Calculo Alero'!G3</f>
        <v>114</v>
      </c>
      <c r="B18" s="22">
        <f>'Calculo Alero'!G2</f>
        <v>41388</v>
      </c>
      <c r="C18" s="26">
        <f>'Calculo Alero'!H2</f>
        <v>230</v>
      </c>
      <c r="D18" s="23">
        <f>23.44*SIN(2*3.1416*(284+A18)/365)</f>
        <v>12.611157775159619</v>
      </c>
      <c r="E18" s="19">
        <f>90+D18-$C$1</f>
        <v>60.611157775159626</v>
      </c>
      <c r="F18" s="71">
        <f>IF(E18&gt;90,180-E18,E18)</f>
        <v>60.611157775159626</v>
      </c>
    </row>
    <row r="19" spans="1:6" x14ac:dyDescent="0.2">
      <c r="D19" s="17"/>
    </row>
  </sheetData>
  <sheetProtection sheet="1"/>
  <customSheetViews>
    <customSheetView guid="{4D9D1B1F-2262-4990-B0E2-942015D7CE48}">
      <selection activeCell="D1" sqref="D1"/>
      <pageMargins left="0.7" right="0.7" top="0.75" bottom="0.75" header="0.3" footer="0.3"/>
      <pageSetup paperSize="9" orientation="portrait" horizontalDpi="300" verticalDpi="300"/>
    </customSheetView>
  </customSheetView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Calculo Alero</vt:lpstr>
      <vt:lpstr>Angulo Solar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vazquez-prada</dc:creator>
  <cp:lastModifiedBy>Ricardo Alberto Pizarro Iturrieta</cp:lastModifiedBy>
  <dcterms:created xsi:type="dcterms:W3CDTF">2013-07-24T07:07:16Z</dcterms:created>
  <dcterms:modified xsi:type="dcterms:W3CDTF">2019-10-27T20:36:29Z</dcterms:modified>
</cp:coreProperties>
</file>